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 tabRatio="809"/>
  </bookViews>
  <sheets>
    <sheet name="汇总" sheetId="12" r:id="rId1"/>
    <sheet name="1#" sheetId="10" r:id="rId2"/>
    <sheet name="3#" sheetId="11" r:id="rId3"/>
    <sheet name="Sheet1" sheetId="13" r:id="rId4"/>
  </sheets>
  <definedNames>
    <definedName name="_xlnm.Print_Titles" localSheetId="1">'1#'!$1:$1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<sst xmlns="http://schemas.openxmlformats.org/spreadsheetml/2006/main" count="188" uniqueCount="92">
  <si>
    <t>1#、3#病房楼改造加固工程限价</t>
  </si>
  <si>
    <t>工程名称：常州市第二人民医院延陵院区综合楼新建工程设计、采购、施工工程总承包（EPC一体化）</t>
  </si>
  <si>
    <t>序号</t>
  </si>
  <si>
    <t>项目名称</t>
  </si>
  <si>
    <t>金额（元）</t>
  </si>
  <si>
    <t>备注</t>
  </si>
  <si>
    <t>1#病房楼改造加固工程</t>
  </si>
  <si>
    <t>3#病房楼改造加固工程</t>
  </si>
  <si>
    <t>合计</t>
  </si>
  <si>
    <t>备注：</t>
  </si>
  <si>
    <t>1、本工程不含装饰、水暖电等拆除及恢复；不含总包配合费；不含检验试验费。</t>
  </si>
  <si>
    <t>2、本次改造加固工程限价编制范围：1#三层、六层改造（其中7轴-13轴/F轴-G轴、9轴-12轴/N轴-P轴板面开洞及粘钢加固内容不在本次编制范围 ）及3#一层改造图纸范围内容，包含但不限于深化设计、相应制作、运输、安装、成品保护（不含3#楼地下室的设备防护）、脚手架、施工降效、施工用水电费、管理费、利润、规费、税金（9%增值税）以及满足政府验收规范及业主方验收一次性通过的全部费用等</t>
  </si>
  <si>
    <t>3、清单与招标图互为补充和完善，清单与招标图有矛盾的地方以图纸为准。</t>
  </si>
  <si>
    <t>1#病房楼改造加固工程限价</t>
  </si>
  <si>
    <t>相关内容及规格说明</t>
  </si>
  <si>
    <t>单位</t>
  </si>
  <si>
    <t>工程量</t>
  </si>
  <si>
    <t>含税单价（元）</t>
  </si>
  <si>
    <t>合价（元）</t>
  </si>
  <si>
    <t>一</t>
  </si>
  <si>
    <t>钢结构加固</t>
  </si>
  <si>
    <t>新增洞口</t>
  </si>
  <si>
    <t>开洞尺寸1300*595mm:零星砼构件拆除；单体构件投影面积＜1.0m2；垃圾场内清运至建设方指定地点</t>
  </si>
  <si>
    <t>处</t>
  </si>
  <si>
    <t>钢结构制作与安装</t>
  </si>
  <si>
    <t>Q355B钢材，钢梁，含节点板；原有楼面梁侧面粉刷层局部凿除,砼表面打磨露出新面,新加钢梁与原有楼面现浇板板底间钢契固定</t>
  </si>
  <si>
    <t>t</t>
  </si>
  <si>
    <t>钢结构防火漆</t>
  </si>
  <si>
    <t>钢结构表面喷砂除锈，除锈等级Sa2.5；水性无机富锌底漆两度，环氧云铁中间漆两度；防火涂料，耐火极限不小于1.5小时</t>
  </si>
  <si>
    <t>m2</t>
  </si>
  <si>
    <t>压力灌注环氧树脂胶浆液</t>
  </si>
  <si>
    <t>钢结构与原砼之间缝隙</t>
  </si>
  <si>
    <t>植化学锚栓M20</t>
  </si>
  <si>
    <t>A级胶</t>
  </si>
  <si>
    <t>套</t>
  </si>
  <si>
    <t>小计</t>
  </si>
  <si>
    <t>二</t>
  </si>
  <si>
    <t>粘钢加固</t>
  </si>
  <si>
    <t>开洞尺寸950*850mm:零星砼构件拆除；单体构件投影面积＜1.0m2；垃圾场内清运至建设方指定地点</t>
  </si>
  <si>
    <t>板面钢筋切割后弯折</t>
  </si>
  <si>
    <t>原受力钢筋留头焊接，双面焊，焊缝长度不小于5d</t>
  </si>
  <si>
    <t>根</t>
  </si>
  <si>
    <t>原砼板凿去后板局部抹平修复</t>
  </si>
  <si>
    <t>20mm厚M35高性能复合砂浆抹平</t>
  </si>
  <si>
    <t>m</t>
  </si>
  <si>
    <t>铲除涂料面</t>
  </si>
  <si>
    <t>加固梁板表面处理</t>
  </si>
  <si>
    <t>砼粘合面打磨，表面清洗</t>
  </si>
  <si>
    <t>粘贴钢板 （3mm厚）</t>
  </si>
  <si>
    <t>Q355B钢板；JK粘钢胶（A级胶）</t>
  </si>
  <si>
    <t>植锚栓M8</t>
  </si>
  <si>
    <t>粘钢表面保护层</t>
  </si>
  <si>
    <t>点粘豆砂，粉25厚1:2水泥砂浆保护层</t>
  </si>
  <si>
    <t>三</t>
  </si>
  <si>
    <t>楼板洞口封堵</t>
  </si>
  <si>
    <t>单体构件投影面积＜1.0m2；包括C35水泥基灌浆料浇筑，钢筋，模板，角钢等</t>
  </si>
  <si>
    <t>四</t>
  </si>
  <si>
    <t>其他措施项目</t>
  </si>
  <si>
    <t>二次搬运及垂直运输</t>
  </si>
  <si>
    <t>项</t>
  </si>
  <si>
    <t>施工脚手架</t>
  </si>
  <si>
    <t>加固用脚手架</t>
  </si>
  <si>
    <t>施工进退场</t>
  </si>
  <si>
    <t>垃圾清运</t>
  </si>
  <si>
    <t>安全文明施工</t>
  </si>
  <si>
    <t>成品保护</t>
  </si>
  <si>
    <t>应注意原有结构及不需拆除建筑墙顶地部分的成品保护，不需拆除建筑部分除不可避免的损坏外，其余如有损坏，由施工单位自行修复，费用自理。施工区域的所有设备防护由院方和设备厂家另行深化考虑，不在此项成本保护范围内。</t>
  </si>
  <si>
    <t>五</t>
  </si>
  <si>
    <t>总计</t>
  </si>
  <si>
    <t>3#病房楼改造加固工程限价</t>
  </si>
  <si>
    <t>梁增大截面加固</t>
  </si>
  <si>
    <t>楼板开槽</t>
  </si>
  <si>
    <t>1、楼板凿槽，净宽200mm内，板厚150mm内，板筋截断后重新焊接（焊接量另计；用于浇灌砼）；2、垃圾清运至建设方指定地点</t>
  </si>
  <si>
    <t>新老混凝土交界处凿毛</t>
  </si>
  <si>
    <t>新老砼交界面凿毛，满足设计规定的要求拆除后清理，场内运输</t>
  </si>
  <si>
    <t>IV型水泥基灌浆料</t>
  </si>
  <si>
    <t>C45水泥基灌浆料浇筑，含模板</t>
  </si>
  <si>
    <t>m3</t>
  </si>
  <si>
    <t>凿箍筋</t>
  </si>
  <si>
    <t>量为梁长*2</t>
  </si>
  <si>
    <t>钢筋工程</t>
  </si>
  <si>
    <t>HRB400钢筋：直径、层高综合考虑；制作、安装、材料等</t>
  </si>
  <si>
    <t>Φ12植筋</t>
  </si>
  <si>
    <t>植深综合考虑</t>
  </si>
  <si>
    <t>Φ16植筋</t>
  </si>
  <si>
    <t>Φ20植筋</t>
  </si>
  <si>
    <t>Φ22植筋</t>
  </si>
  <si>
    <t>钢筋焊接</t>
  </si>
  <si>
    <t>Ф8-Ф12单面焊</t>
  </si>
  <si>
    <t>Ф14-Ф28单面焊</t>
  </si>
  <si>
    <t>钢筋穿孔塞焊</t>
  </si>
  <si>
    <t>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</si>
</sst>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#0.00####"/>
    <numFmt numFmtId="179" formatCode="0.00_);\(0.00\)"/>
    <numFmt numFmtId="180" formatCode="0.00_);[Red]\(0.0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36" fillId="0" borderId="0"/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49" fontId="9" fillId="2" borderId="1" xfId="5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179" fontId="12" fillId="0" borderId="1" xfId="0" applyNumberFormat="1" applyFont="1" applyBorder="1">
      <alignment vertical="center"/>
    </xf>
    <xf numFmtId="0" fontId="13" fillId="0" borderId="6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4 2" xfId="51"/>
    <cellStyle name="常规 4" xfId="52"/>
    <cellStyle name="常规 2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J4" sqref="J4"/>
    </sheetView>
  </sheetViews>
  <sheetFormatPr defaultColWidth="9" defaultRowHeight="13.5" outlineLevelCol="3"/>
  <cols>
    <col min="1" max="1" width="6.5" customWidth="1"/>
    <col min="2" max="2" width="39.625" customWidth="1"/>
    <col min="3" max="3" width="21.75" customWidth="1"/>
    <col min="4" max="4" width="15.75" customWidth="1"/>
    <col min="5" max="5" width="12.6333333333333"/>
  </cols>
  <sheetData>
    <row r="1" ht="35" customHeight="1" spans="1:4">
      <c r="A1" s="72" t="s">
        <v>0</v>
      </c>
      <c r="B1" s="72"/>
      <c r="C1" s="72"/>
      <c r="D1" s="72"/>
    </row>
    <row r="2" ht="35" customHeight="1" spans="1:4">
      <c r="A2" s="73" t="s">
        <v>1</v>
      </c>
      <c r="B2" s="73"/>
      <c r="C2" s="73"/>
      <c r="D2" s="73"/>
    </row>
    <row r="3" ht="36" customHeight="1" spans="1:4">
      <c r="A3" s="74" t="s">
        <v>2</v>
      </c>
      <c r="B3" s="74" t="s">
        <v>3</v>
      </c>
      <c r="C3" s="74" t="s">
        <v>4</v>
      </c>
      <c r="D3" s="74" t="s">
        <v>5</v>
      </c>
    </row>
    <row r="4" ht="36" customHeight="1" spans="1:4">
      <c r="A4" s="75">
        <v>1</v>
      </c>
      <c r="B4" s="76" t="s">
        <v>6</v>
      </c>
      <c r="C4" s="77">
        <f>'1#'!G32</f>
        <v>15857.45575</v>
      </c>
      <c r="D4" s="76"/>
    </row>
    <row r="5" ht="36" customHeight="1" spans="1:4">
      <c r="A5" s="75">
        <v>2</v>
      </c>
      <c r="B5" s="76" t="s">
        <v>7</v>
      </c>
      <c r="C5" s="77">
        <f>'3#'!G39</f>
        <v>68772.195</v>
      </c>
      <c r="D5" s="76"/>
    </row>
    <row r="6" ht="36" customHeight="1" spans="1:4">
      <c r="A6" s="74">
        <v>3</v>
      </c>
      <c r="B6" s="76" t="s">
        <v>8</v>
      </c>
      <c r="C6" s="78">
        <f>SUM(C4:C5)</f>
        <v>84629.65075</v>
      </c>
      <c r="D6" s="76"/>
    </row>
    <row r="7" ht="36" customHeight="1" spans="1:4">
      <c r="A7" s="79" t="s">
        <v>9</v>
      </c>
      <c r="B7" s="79"/>
      <c r="C7" s="79"/>
      <c r="D7" s="79"/>
    </row>
    <row r="8" ht="26" customHeight="1" spans="1:4">
      <c r="A8" s="80" t="s">
        <v>10</v>
      </c>
      <c r="B8" s="80"/>
      <c r="C8" s="80"/>
      <c r="D8" s="80"/>
    </row>
    <row r="9" ht="64" customHeight="1" spans="1:4">
      <c r="A9" s="81" t="s">
        <v>11</v>
      </c>
      <c r="B9" s="81"/>
      <c r="C9" s="81"/>
      <c r="D9" s="81"/>
    </row>
    <row r="10" ht="27" customHeight="1" spans="1:4">
      <c r="A10" s="80" t="s">
        <v>12</v>
      </c>
      <c r="B10" s="80"/>
      <c r="C10" s="80"/>
      <c r="D10" s="80"/>
    </row>
    <row r="11" spans="1:4">
      <c r="A11" s="80"/>
      <c r="B11" s="80"/>
      <c r="C11" s="80"/>
      <c r="D11" s="80"/>
    </row>
  </sheetData>
  <mergeCells count="7">
    <mergeCell ref="A1:D1"/>
    <mergeCell ref="A2:D2"/>
    <mergeCell ref="A7:D7"/>
    <mergeCell ref="A8:D8"/>
    <mergeCell ref="A9:D9"/>
    <mergeCell ref="A10:D10"/>
    <mergeCell ref="A11:D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1" workbookViewId="0">
      <selection activeCell="E34" sqref="E34"/>
    </sheetView>
  </sheetViews>
  <sheetFormatPr defaultColWidth="9" defaultRowHeight="13.5" outlineLevelCol="7"/>
  <cols>
    <col min="1" max="1" width="6" style="1" customWidth="1"/>
    <col min="2" max="2" width="15.6333333333333" style="1" customWidth="1"/>
    <col min="3" max="3" width="29.5" style="1" customWidth="1"/>
    <col min="4" max="4" width="6" style="1" customWidth="1"/>
    <col min="5" max="5" width="8.38333333333333" style="2" customWidth="1"/>
    <col min="6" max="6" width="10.6333333333333" style="3" customWidth="1"/>
    <col min="7" max="7" width="13.1333333333333" style="3" customWidth="1"/>
    <col min="8" max="8" width="10" style="3" customWidth="1"/>
    <col min="9" max="9" width="12.8916666666667" style="1"/>
    <col min="10" max="10" width="9.66666666666667" style="1"/>
    <col min="11" max="16384" width="9" style="1"/>
  </cols>
  <sheetData>
    <row r="1" ht="27.75" customHeight="1" spans="1:8">
      <c r="A1" s="4" t="s">
        <v>13</v>
      </c>
      <c r="B1" s="4"/>
      <c r="C1" s="4"/>
      <c r="D1" s="4"/>
      <c r="E1" s="5"/>
      <c r="F1" s="6"/>
      <c r="G1" s="6"/>
      <c r="H1" s="6"/>
    </row>
    <row r="2" ht="20.1" customHeight="1" spans="1:8">
      <c r="A2" s="7" t="s">
        <v>2</v>
      </c>
      <c r="B2" s="7" t="s">
        <v>3</v>
      </c>
      <c r="C2" s="7" t="s">
        <v>14</v>
      </c>
      <c r="D2" s="8" t="s">
        <v>15</v>
      </c>
      <c r="E2" s="9" t="s">
        <v>16</v>
      </c>
      <c r="F2" s="10" t="s">
        <v>17</v>
      </c>
      <c r="G2" s="11" t="s">
        <v>18</v>
      </c>
      <c r="H2" s="11" t="s">
        <v>5</v>
      </c>
    </row>
    <row r="3" ht="12" customHeight="1" spans="1:8">
      <c r="A3" s="12"/>
      <c r="B3" s="13"/>
      <c r="C3" s="7"/>
      <c r="D3" s="12"/>
      <c r="E3" s="14"/>
      <c r="F3" s="10"/>
      <c r="G3" s="11"/>
      <c r="H3" s="11"/>
    </row>
    <row r="4" ht="25" customHeight="1" spans="1:8">
      <c r="A4" s="15" t="s">
        <v>19</v>
      </c>
      <c r="B4" s="65" t="s">
        <v>20</v>
      </c>
      <c r="C4" s="66"/>
      <c r="D4" s="18"/>
      <c r="E4" s="19"/>
      <c r="F4" s="20"/>
      <c r="G4" s="21"/>
      <c r="H4" s="21"/>
    </row>
    <row r="5" ht="36" customHeight="1" spans="1:8">
      <c r="A5" s="22">
        <v>1</v>
      </c>
      <c r="B5" s="67" t="s">
        <v>21</v>
      </c>
      <c r="C5" s="47" t="s">
        <v>22</v>
      </c>
      <c r="D5" s="68" t="s">
        <v>23</v>
      </c>
      <c r="E5" s="26">
        <v>1</v>
      </c>
      <c r="F5" s="27">
        <v>1000</v>
      </c>
      <c r="G5" s="27">
        <f>E5*F5</f>
        <v>1000</v>
      </c>
      <c r="H5" s="27"/>
    </row>
    <row r="6" ht="42" customHeight="1" spans="1:8">
      <c r="A6" s="22">
        <v>2</v>
      </c>
      <c r="B6" s="23" t="s">
        <v>24</v>
      </c>
      <c r="C6" s="24" t="s">
        <v>25</v>
      </c>
      <c r="D6" s="25" t="s">
        <v>26</v>
      </c>
      <c r="E6" s="26">
        <f>3.745*29.7/1000+(0.4*0.275*0.012*7.85+0.275*0.1*0.012*7.85+0.1*0.118*0.012*7.85)*2</f>
        <v>0.13935462</v>
      </c>
      <c r="F6" s="27">
        <v>12500</v>
      </c>
      <c r="G6" s="27">
        <f>E6*F6</f>
        <v>1741.93275</v>
      </c>
      <c r="H6" s="27"/>
    </row>
    <row r="7" s="1" customFormat="1" ht="36" customHeight="1" spans="1:8">
      <c r="A7" s="22">
        <v>3</v>
      </c>
      <c r="B7" s="28" t="s">
        <v>27</v>
      </c>
      <c r="C7" s="29" t="s">
        <v>28</v>
      </c>
      <c r="D7" s="25" t="s">
        <v>29</v>
      </c>
      <c r="E7" s="26">
        <f>3.745*0.98+(0.4*0.275+0.275*0.1*2+0.1*0.118*2)*2</f>
        <v>4.0473</v>
      </c>
      <c r="F7" s="27">
        <v>110</v>
      </c>
      <c r="G7" s="27">
        <f>E7*F7</f>
        <v>445.203</v>
      </c>
      <c r="H7" s="27"/>
    </row>
    <row r="8" s="1" customFormat="1" ht="25" customHeight="1" spans="1:8">
      <c r="A8" s="22">
        <v>4</v>
      </c>
      <c r="B8" s="28" t="s">
        <v>30</v>
      </c>
      <c r="C8" s="29" t="s">
        <v>31</v>
      </c>
      <c r="D8" s="25" t="s">
        <v>29</v>
      </c>
      <c r="E8" s="26">
        <f>3.745*0.125+0.4*0.275*2</f>
        <v>0.688125</v>
      </c>
      <c r="F8" s="27">
        <v>800</v>
      </c>
      <c r="G8" s="27">
        <f>E8*F8</f>
        <v>550.5</v>
      </c>
      <c r="H8" s="27"/>
    </row>
    <row r="9" ht="25" customHeight="1" spans="1:8">
      <c r="A9" s="22">
        <v>5</v>
      </c>
      <c r="B9" s="31" t="s">
        <v>32</v>
      </c>
      <c r="C9" s="32" t="s">
        <v>33</v>
      </c>
      <c r="D9" s="33" t="s">
        <v>34</v>
      </c>
      <c r="E9" s="26">
        <v>8</v>
      </c>
      <c r="F9" s="27">
        <v>45</v>
      </c>
      <c r="G9" s="27">
        <f>E9*F9</f>
        <v>360</v>
      </c>
      <c r="H9" s="27"/>
    </row>
    <row r="10" ht="25" customHeight="1" spans="1:8">
      <c r="A10" s="22">
        <v>6</v>
      </c>
      <c r="B10" s="16" t="s">
        <v>35</v>
      </c>
      <c r="C10" s="17"/>
      <c r="D10" s="54"/>
      <c r="E10" s="55"/>
      <c r="F10" s="56"/>
      <c r="G10" s="37">
        <f>SUM(G5:G9)</f>
        <v>4097.63575</v>
      </c>
      <c r="H10" s="37"/>
    </row>
    <row r="11" ht="25" customHeight="1" spans="1:8">
      <c r="A11" s="15" t="s">
        <v>36</v>
      </c>
      <c r="B11" s="16" t="s">
        <v>37</v>
      </c>
      <c r="C11" s="17"/>
      <c r="D11" s="33"/>
      <c r="E11" s="26"/>
      <c r="F11" s="69"/>
      <c r="G11" s="27"/>
      <c r="H11" s="27"/>
    </row>
    <row r="12" ht="43" customHeight="1" spans="1:8">
      <c r="A12" s="22">
        <v>1</v>
      </c>
      <c r="B12" s="67" t="s">
        <v>21</v>
      </c>
      <c r="C12" s="47" t="s">
        <v>38</v>
      </c>
      <c r="D12" s="68" t="s">
        <v>23</v>
      </c>
      <c r="E12" s="26">
        <v>1</v>
      </c>
      <c r="F12" s="27">
        <v>800</v>
      </c>
      <c r="G12" s="27">
        <f>E12*F12</f>
        <v>800</v>
      </c>
      <c r="H12" s="27"/>
    </row>
    <row r="13" ht="25" customHeight="1" spans="1:8">
      <c r="A13" s="22">
        <v>5</v>
      </c>
      <c r="B13" s="67" t="s">
        <v>39</v>
      </c>
      <c r="C13" s="32" t="s">
        <v>40</v>
      </c>
      <c r="D13" s="70" t="s">
        <v>41</v>
      </c>
      <c r="E13" s="45">
        <v>40</v>
      </c>
      <c r="F13" s="42">
        <v>5</v>
      </c>
      <c r="G13" s="42">
        <f t="shared" ref="G13:G19" si="0">E13*F13</f>
        <v>200</v>
      </c>
      <c r="H13" s="42"/>
    </row>
    <row r="14" ht="25" customHeight="1" spans="1:8">
      <c r="A14" s="22">
        <v>6</v>
      </c>
      <c r="B14" s="71" t="s">
        <v>42</v>
      </c>
      <c r="C14" s="47" t="s">
        <v>43</v>
      </c>
      <c r="D14" s="51" t="s">
        <v>44</v>
      </c>
      <c r="E14" s="45">
        <v>3.6</v>
      </c>
      <c r="F14" s="42">
        <v>80</v>
      </c>
      <c r="G14" s="42">
        <f t="shared" si="0"/>
        <v>288</v>
      </c>
      <c r="H14" s="42"/>
    </row>
    <row r="15" ht="25" customHeight="1" spans="1:8">
      <c r="A15" s="22">
        <v>7</v>
      </c>
      <c r="B15" s="39" t="s">
        <v>45</v>
      </c>
      <c r="C15" s="47"/>
      <c r="D15" s="40" t="s">
        <v>29</v>
      </c>
      <c r="E15" s="45">
        <v>1.32</v>
      </c>
      <c r="F15" s="30">
        <v>6.5</v>
      </c>
      <c r="G15" s="27">
        <f t="shared" si="0"/>
        <v>8.58</v>
      </c>
      <c r="H15" s="27"/>
    </row>
    <row r="16" ht="25" customHeight="1" spans="1:8">
      <c r="A16" s="22">
        <v>8</v>
      </c>
      <c r="B16" s="39" t="s">
        <v>46</v>
      </c>
      <c r="C16" s="32" t="s">
        <v>47</v>
      </c>
      <c r="D16" s="40" t="s">
        <v>29</v>
      </c>
      <c r="E16" s="26">
        <f>E15</f>
        <v>1.32</v>
      </c>
      <c r="F16" s="30">
        <v>32</v>
      </c>
      <c r="G16" s="27">
        <f t="shared" si="0"/>
        <v>42.24</v>
      </c>
      <c r="H16" s="27"/>
    </row>
    <row r="17" ht="25" customHeight="1" spans="1:8">
      <c r="A17" s="22">
        <v>9</v>
      </c>
      <c r="B17" s="41" t="s">
        <v>48</v>
      </c>
      <c r="C17" s="32" t="s">
        <v>49</v>
      </c>
      <c r="D17" s="33" t="s">
        <v>29</v>
      </c>
      <c r="E17" s="26">
        <f>E16</f>
        <v>1.32</v>
      </c>
      <c r="F17" s="27">
        <v>950</v>
      </c>
      <c r="G17" s="27">
        <f t="shared" si="0"/>
        <v>1254</v>
      </c>
      <c r="H17" s="27"/>
    </row>
    <row r="18" s="1" customFormat="1" ht="25" customHeight="1" spans="1:8">
      <c r="A18" s="22">
        <v>10</v>
      </c>
      <c r="B18" s="31" t="s">
        <v>50</v>
      </c>
      <c r="C18" s="32" t="s">
        <v>33</v>
      </c>
      <c r="D18" s="33" t="s">
        <v>34</v>
      </c>
      <c r="E18" s="26">
        <v>24</v>
      </c>
      <c r="F18" s="27">
        <v>7</v>
      </c>
      <c r="G18" s="27">
        <f t="shared" si="0"/>
        <v>168</v>
      </c>
      <c r="H18" s="27"/>
    </row>
    <row r="19" ht="25" customHeight="1" spans="1:8">
      <c r="A19" s="22">
        <v>11</v>
      </c>
      <c r="B19" s="31" t="s">
        <v>51</v>
      </c>
      <c r="C19" s="32" t="s">
        <v>52</v>
      </c>
      <c r="D19" s="33" t="s">
        <v>29</v>
      </c>
      <c r="E19" s="26">
        <f>E17</f>
        <v>1.32</v>
      </c>
      <c r="F19" s="27">
        <v>75</v>
      </c>
      <c r="G19" s="27">
        <f t="shared" si="0"/>
        <v>99</v>
      </c>
      <c r="H19" s="27"/>
    </row>
    <row r="20" ht="25" customHeight="1" spans="1:8">
      <c r="A20" s="22">
        <v>12</v>
      </c>
      <c r="B20" s="16" t="s">
        <v>35</v>
      </c>
      <c r="C20" s="17"/>
      <c r="D20" s="54"/>
      <c r="E20" s="55"/>
      <c r="F20" s="56"/>
      <c r="G20" s="37">
        <f>SUM(G12:G19)</f>
        <v>2859.82</v>
      </c>
      <c r="H20" s="37"/>
    </row>
    <row r="21" ht="25" customHeight="1" spans="1:8">
      <c r="A21" s="15" t="s">
        <v>53</v>
      </c>
      <c r="B21" s="16" t="s">
        <v>54</v>
      </c>
      <c r="C21" s="17"/>
      <c r="D21" s="33"/>
      <c r="E21" s="26"/>
      <c r="F21" s="69"/>
      <c r="G21" s="27"/>
      <c r="H21" s="27"/>
    </row>
    <row r="22" ht="33" customHeight="1" spans="1:8">
      <c r="A22" s="43">
        <v>1</v>
      </c>
      <c r="B22" s="31" t="s">
        <v>54</v>
      </c>
      <c r="C22" s="47" t="s">
        <v>55</v>
      </c>
      <c r="D22" s="68" t="s">
        <v>23</v>
      </c>
      <c r="E22" s="49">
        <v>1</v>
      </c>
      <c r="F22" s="50">
        <v>2000</v>
      </c>
      <c r="G22" s="50">
        <f t="shared" ref="G22:G33" si="1">E22*F22</f>
        <v>2000</v>
      </c>
      <c r="H22" s="50"/>
    </row>
    <row r="23" ht="25" customHeight="1" spans="1:8">
      <c r="A23" s="43">
        <v>2</v>
      </c>
      <c r="B23" s="16" t="s">
        <v>35</v>
      </c>
      <c r="C23" s="17"/>
      <c r="D23" s="54"/>
      <c r="E23" s="55"/>
      <c r="F23" s="56"/>
      <c r="G23" s="37">
        <f>SUM(G22:G22)</f>
        <v>2000</v>
      </c>
      <c r="H23" s="37"/>
    </row>
    <row r="24" ht="25" customHeight="1" spans="1:8">
      <c r="A24" s="15" t="s">
        <v>56</v>
      </c>
      <c r="B24" s="57" t="s">
        <v>57</v>
      </c>
      <c r="C24" s="57"/>
      <c r="D24" s="54"/>
      <c r="E24" s="55"/>
      <c r="F24" s="56"/>
      <c r="G24" s="37"/>
      <c r="H24" s="37"/>
    </row>
    <row r="25" ht="25" customHeight="1" spans="1:8">
      <c r="A25" s="22">
        <v>1</v>
      </c>
      <c r="B25" s="59" t="s">
        <v>58</v>
      </c>
      <c r="C25" s="29"/>
      <c r="D25" s="60" t="s">
        <v>59</v>
      </c>
      <c r="E25" s="26">
        <v>1</v>
      </c>
      <c r="F25" s="27">
        <v>1500</v>
      </c>
      <c r="G25" s="27">
        <f t="shared" si="1"/>
        <v>1500</v>
      </c>
      <c r="H25" s="27"/>
    </row>
    <row r="26" ht="25" customHeight="1" spans="1:8">
      <c r="A26" s="22">
        <v>2</v>
      </c>
      <c r="B26" s="59" t="s">
        <v>60</v>
      </c>
      <c r="C26" s="29" t="s">
        <v>61</v>
      </c>
      <c r="D26" s="60" t="s">
        <v>59</v>
      </c>
      <c r="E26" s="26">
        <v>1</v>
      </c>
      <c r="F26" s="27">
        <v>1500</v>
      </c>
      <c r="G26" s="27">
        <f t="shared" si="1"/>
        <v>1500</v>
      </c>
      <c r="H26" s="27"/>
    </row>
    <row r="27" ht="25" customHeight="1" spans="1:8">
      <c r="A27" s="22">
        <v>3</v>
      </c>
      <c r="B27" s="59" t="s">
        <v>62</v>
      </c>
      <c r="C27" s="29"/>
      <c r="D27" s="60" t="s">
        <v>59</v>
      </c>
      <c r="E27" s="26">
        <v>1</v>
      </c>
      <c r="F27" s="27">
        <v>500</v>
      </c>
      <c r="G27" s="27">
        <f t="shared" si="1"/>
        <v>500</v>
      </c>
      <c r="H27" s="27"/>
    </row>
    <row r="28" ht="25" customHeight="1" spans="1:8">
      <c r="A28" s="22">
        <v>4</v>
      </c>
      <c r="B28" s="59" t="s">
        <v>63</v>
      </c>
      <c r="C28" s="62"/>
      <c r="D28" s="60" t="s">
        <v>59</v>
      </c>
      <c r="E28" s="26">
        <v>1</v>
      </c>
      <c r="F28" s="27">
        <v>600</v>
      </c>
      <c r="G28" s="27">
        <f t="shared" si="1"/>
        <v>600</v>
      </c>
      <c r="H28" s="27"/>
    </row>
    <row r="29" ht="25" customHeight="1" spans="1:8">
      <c r="A29" s="22">
        <v>5</v>
      </c>
      <c r="B29" s="59" t="s">
        <v>64</v>
      </c>
      <c r="C29" s="62"/>
      <c r="D29" s="60" t="s">
        <v>59</v>
      </c>
      <c r="E29" s="26">
        <v>1</v>
      </c>
      <c r="F29" s="27">
        <v>1000</v>
      </c>
      <c r="G29" s="27">
        <f t="shared" si="1"/>
        <v>1000</v>
      </c>
      <c r="H29" s="27"/>
    </row>
    <row r="30" ht="71" customHeight="1" spans="1:8">
      <c r="A30" s="22">
        <v>6</v>
      </c>
      <c r="B30" s="59" t="s">
        <v>65</v>
      </c>
      <c r="C30" s="23" t="s">
        <v>66</v>
      </c>
      <c r="D30" s="60" t="s">
        <v>59</v>
      </c>
      <c r="E30" s="26">
        <v>1</v>
      </c>
      <c r="F30" s="27">
        <v>1800</v>
      </c>
      <c r="G30" s="27">
        <f t="shared" si="1"/>
        <v>1800</v>
      </c>
      <c r="H30" s="27"/>
    </row>
    <row r="31" ht="25" customHeight="1" spans="1:8">
      <c r="A31" s="22">
        <v>7</v>
      </c>
      <c r="B31" s="62" t="s">
        <v>35</v>
      </c>
      <c r="C31" s="62"/>
      <c r="D31" s="40"/>
      <c r="E31" s="63"/>
      <c r="F31" s="64"/>
      <c r="G31" s="61">
        <f>SUM(G25:G30)</f>
        <v>6900</v>
      </c>
      <c r="H31" s="61"/>
    </row>
    <row r="32" ht="25" customHeight="1" spans="1:8">
      <c r="A32" s="54" t="s">
        <v>67</v>
      </c>
      <c r="B32" s="62" t="s">
        <v>68</v>
      </c>
      <c r="C32" s="62"/>
      <c r="D32" s="40"/>
      <c r="E32" s="63"/>
      <c r="F32" s="64"/>
      <c r="G32" s="61">
        <f>G10+G20+G23+G31</f>
        <v>15857.45575</v>
      </c>
      <c r="H32" s="61"/>
    </row>
    <row r="33" ht="25" customHeight="1" spans="5:8">
      <c r="E33" s="1"/>
      <c r="F33" s="1"/>
      <c r="G33" s="1"/>
      <c r="H33" s="1"/>
    </row>
    <row r="34" ht="25" customHeight="1" spans="5:8">
      <c r="E34" s="1"/>
      <c r="F34" s="1"/>
      <c r="G34" s="1"/>
      <c r="H34" s="1"/>
    </row>
  </sheetData>
  <mergeCells count="18">
    <mergeCell ref="A1:G1"/>
    <mergeCell ref="B4:C4"/>
    <mergeCell ref="B10:C10"/>
    <mergeCell ref="B11:C11"/>
    <mergeCell ref="B20:C20"/>
    <mergeCell ref="B21:C21"/>
    <mergeCell ref="B23:C23"/>
    <mergeCell ref="B24:C24"/>
    <mergeCell ref="B31:C31"/>
    <mergeCell ref="B32:C32"/>
    <mergeCell ref="A2:A3"/>
    <mergeCell ref="B2:B3"/>
    <mergeCell ref="C2:C3"/>
    <mergeCell ref="D2:D3"/>
    <mergeCell ref="E2:E3"/>
    <mergeCell ref="F2:F3"/>
    <mergeCell ref="G2:G3"/>
    <mergeCell ref="H2:H3"/>
  </mergeCells>
  <pageMargins left="0.905511811023622" right="0.905511811023622" top="0.748031496062992" bottom="0.748031496062992" header="0.31496062992126" footer="0.3149606299212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8" workbookViewId="0">
      <selection activeCell="D41" sqref="D41"/>
    </sheetView>
  </sheetViews>
  <sheetFormatPr defaultColWidth="9" defaultRowHeight="13.5" outlineLevelCol="7"/>
  <cols>
    <col min="1" max="1" width="5.63333333333333" style="1" customWidth="1"/>
    <col min="2" max="2" width="19" style="1" customWidth="1"/>
    <col min="3" max="3" width="28.6333333333333" style="1" customWidth="1"/>
    <col min="4" max="4" width="7.5" style="1" customWidth="1"/>
    <col min="5" max="5" width="8.5" style="2" customWidth="1"/>
    <col min="6" max="6" width="12.5" style="3" customWidth="1"/>
    <col min="7" max="7" width="13.1333333333333" style="3" customWidth="1"/>
    <col min="8" max="8" width="8.5" style="3" customWidth="1"/>
    <col min="9" max="16384" width="9" style="1"/>
  </cols>
  <sheetData>
    <row r="1" ht="27.75" customHeight="1" spans="1:8">
      <c r="A1" s="4" t="s">
        <v>69</v>
      </c>
      <c r="B1" s="4"/>
      <c r="C1" s="4"/>
      <c r="D1" s="4"/>
      <c r="E1" s="5"/>
      <c r="F1" s="6"/>
      <c r="G1" s="6"/>
      <c r="H1" s="6"/>
    </row>
    <row r="2" ht="20.1" customHeight="1" spans="1:8">
      <c r="A2" s="7" t="s">
        <v>2</v>
      </c>
      <c r="B2" s="7" t="s">
        <v>3</v>
      </c>
      <c r="C2" s="7" t="s">
        <v>14</v>
      </c>
      <c r="D2" s="8" t="s">
        <v>15</v>
      </c>
      <c r="E2" s="9" t="s">
        <v>16</v>
      </c>
      <c r="F2" s="10" t="s">
        <v>17</v>
      </c>
      <c r="G2" s="11" t="s">
        <v>18</v>
      </c>
      <c r="H2" s="11" t="s">
        <v>5</v>
      </c>
    </row>
    <row r="3" ht="15" customHeight="1" spans="1:8">
      <c r="A3" s="12"/>
      <c r="B3" s="13"/>
      <c r="C3" s="7"/>
      <c r="D3" s="12"/>
      <c r="E3" s="14"/>
      <c r="F3" s="10"/>
      <c r="G3" s="11"/>
      <c r="H3" s="11"/>
    </row>
    <row r="4" ht="20.1" customHeight="1" spans="1:8">
      <c r="A4" s="15" t="s">
        <v>19</v>
      </c>
      <c r="B4" s="16" t="s">
        <v>20</v>
      </c>
      <c r="C4" s="17"/>
      <c r="D4" s="18"/>
      <c r="E4" s="19"/>
      <c r="F4" s="20"/>
      <c r="G4" s="21"/>
      <c r="H4" s="21"/>
    </row>
    <row r="5" ht="51" customHeight="1" spans="1:8">
      <c r="A5" s="22">
        <v>1</v>
      </c>
      <c r="B5" s="23" t="s">
        <v>24</v>
      </c>
      <c r="C5" s="24" t="s">
        <v>25</v>
      </c>
      <c r="D5" s="25" t="s">
        <v>26</v>
      </c>
      <c r="E5" s="26">
        <f>(3.36*4+1.98+2.46)*29.7/1000+(0.4*0.275*0.012*7.85+0.275*0.1*0.012*7.85+0.1*0.118*0.012*7.85)*2*6</f>
        <v>0.69980472</v>
      </c>
      <c r="F5" s="27">
        <v>12500</v>
      </c>
      <c r="G5" s="27">
        <f>E5*F5</f>
        <v>8747.559</v>
      </c>
      <c r="H5" s="27"/>
    </row>
    <row r="6" s="1" customFormat="1" ht="46" customHeight="1" spans="1:8">
      <c r="A6" s="22">
        <v>2</v>
      </c>
      <c r="B6" s="28" t="s">
        <v>27</v>
      </c>
      <c r="C6" s="29" t="s">
        <v>28</v>
      </c>
      <c r="D6" s="25" t="s">
        <v>29</v>
      </c>
      <c r="E6" s="26">
        <f>(3.36*4+1.98+2.46)*0.98+(0.4*0.275+0.275*0.1*2+0.1*0.118*2)*2*6</f>
        <v>19.7856</v>
      </c>
      <c r="F6" s="30">
        <v>110</v>
      </c>
      <c r="G6" s="27">
        <f>E6*F6</f>
        <v>2176.416</v>
      </c>
      <c r="H6" s="27"/>
    </row>
    <row r="7" s="1" customFormat="1" ht="25" customHeight="1" spans="1:8">
      <c r="A7" s="22">
        <v>3</v>
      </c>
      <c r="B7" s="28" t="s">
        <v>30</v>
      </c>
      <c r="C7" s="29" t="s">
        <v>31</v>
      </c>
      <c r="D7" s="25" t="s">
        <v>29</v>
      </c>
      <c r="E7" s="26">
        <f>(3.36*4+1.98+2.46)*0.125+0.4*0.275*2*6</f>
        <v>3.555</v>
      </c>
      <c r="F7" s="27">
        <v>800</v>
      </c>
      <c r="G7" s="27">
        <f>E7*F7</f>
        <v>2844</v>
      </c>
      <c r="H7" s="27"/>
    </row>
    <row r="8" ht="25" customHeight="1" spans="1:8">
      <c r="A8" s="22">
        <v>4</v>
      </c>
      <c r="B8" s="31" t="s">
        <v>32</v>
      </c>
      <c r="C8" s="32" t="s">
        <v>33</v>
      </c>
      <c r="D8" s="33" t="s">
        <v>34</v>
      </c>
      <c r="E8" s="26">
        <f>8*6</f>
        <v>48</v>
      </c>
      <c r="F8" s="27">
        <v>45</v>
      </c>
      <c r="G8" s="27">
        <f>E8*F8</f>
        <v>2160</v>
      </c>
      <c r="H8" s="27"/>
    </row>
    <row r="9" ht="25" customHeight="1" spans="1:8">
      <c r="A9" s="22"/>
      <c r="B9" s="16" t="s">
        <v>35</v>
      </c>
      <c r="C9" s="17"/>
      <c r="D9" s="34"/>
      <c r="E9" s="35"/>
      <c r="F9" s="36"/>
      <c r="G9" s="37">
        <f>SUM(G5:G8)</f>
        <v>15927.975</v>
      </c>
      <c r="H9" s="27"/>
    </row>
    <row r="10" ht="25" customHeight="1" spans="1:8">
      <c r="A10" s="15" t="s">
        <v>36</v>
      </c>
      <c r="B10" s="16" t="s">
        <v>37</v>
      </c>
      <c r="C10" s="17"/>
      <c r="D10" s="18"/>
      <c r="E10" s="38"/>
      <c r="F10" s="20"/>
      <c r="G10" s="21"/>
      <c r="H10" s="37"/>
    </row>
    <row r="11" ht="25" customHeight="1" spans="1:8">
      <c r="A11" s="22">
        <v>1</v>
      </c>
      <c r="B11" s="39" t="s">
        <v>45</v>
      </c>
      <c r="C11" s="32"/>
      <c r="D11" s="40" t="s">
        <v>29</v>
      </c>
      <c r="E11" s="26">
        <v>7.056</v>
      </c>
      <c r="F11" s="30">
        <v>6.5</v>
      </c>
      <c r="G11" s="27">
        <f>E11*F11</f>
        <v>45.864</v>
      </c>
      <c r="H11" s="27"/>
    </row>
    <row r="12" ht="25" customHeight="1" spans="1:8">
      <c r="A12" s="22">
        <v>2</v>
      </c>
      <c r="B12" s="39" t="s">
        <v>46</v>
      </c>
      <c r="C12" s="32" t="s">
        <v>47</v>
      </c>
      <c r="D12" s="40" t="s">
        <v>29</v>
      </c>
      <c r="E12" s="26">
        <v>7.056</v>
      </c>
      <c r="F12" s="30">
        <v>32</v>
      </c>
      <c r="G12" s="27">
        <f>E12*F12</f>
        <v>225.792</v>
      </c>
      <c r="H12" s="27"/>
    </row>
    <row r="13" ht="25" customHeight="1" spans="1:8">
      <c r="A13" s="22">
        <v>3</v>
      </c>
      <c r="B13" s="41" t="s">
        <v>48</v>
      </c>
      <c r="C13" s="32" t="s">
        <v>49</v>
      </c>
      <c r="D13" s="33" t="s">
        <v>29</v>
      </c>
      <c r="E13" s="26">
        <v>7.812</v>
      </c>
      <c r="F13" s="27">
        <v>950</v>
      </c>
      <c r="G13" s="27">
        <f>E13*F13</f>
        <v>7421.4</v>
      </c>
      <c r="H13" s="27"/>
    </row>
    <row r="14" s="1" customFormat="1" ht="25" customHeight="1" spans="1:8">
      <c r="A14" s="22">
        <v>4</v>
      </c>
      <c r="B14" s="31" t="s">
        <v>50</v>
      </c>
      <c r="C14" s="32" t="s">
        <v>33</v>
      </c>
      <c r="D14" s="33" t="s">
        <v>34</v>
      </c>
      <c r="E14" s="26">
        <v>216</v>
      </c>
      <c r="F14" s="27">
        <v>7</v>
      </c>
      <c r="G14" s="27">
        <f>E14*F14</f>
        <v>1512</v>
      </c>
      <c r="H14" s="27"/>
    </row>
    <row r="15" ht="36" customHeight="1" spans="1:8">
      <c r="A15" s="22">
        <v>5</v>
      </c>
      <c r="B15" s="31" t="s">
        <v>51</v>
      </c>
      <c r="C15" s="32" t="s">
        <v>52</v>
      </c>
      <c r="D15" s="33" t="s">
        <v>29</v>
      </c>
      <c r="E15" s="26">
        <f>E11</f>
        <v>7.056</v>
      </c>
      <c r="F15" s="27">
        <v>75</v>
      </c>
      <c r="G15" s="27">
        <f>E15*F15</f>
        <v>529.2</v>
      </c>
      <c r="H15" s="27"/>
    </row>
    <row r="16" ht="25" customHeight="1" spans="1:8">
      <c r="A16" s="22"/>
      <c r="B16" s="16" t="s">
        <v>35</v>
      </c>
      <c r="C16" s="17"/>
      <c r="D16" s="34"/>
      <c r="E16" s="35"/>
      <c r="F16" s="36"/>
      <c r="G16" s="37">
        <f>SUM(G11:G15)</f>
        <v>9734.256</v>
      </c>
      <c r="H16" s="42"/>
    </row>
    <row r="17" ht="25" customHeight="1" spans="1:8">
      <c r="A17" s="15" t="s">
        <v>53</v>
      </c>
      <c r="B17" s="16" t="s">
        <v>70</v>
      </c>
      <c r="C17" s="17"/>
      <c r="D17" s="18"/>
      <c r="E17" s="38"/>
      <c r="F17" s="20"/>
      <c r="G17" s="21"/>
      <c r="H17" s="42"/>
    </row>
    <row r="18" ht="53" customHeight="1" spans="1:8">
      <c r="A18" s="43">
        <v>1</v>
      </c>
      <c r="B18" s="31" t="s">
        <v>71</v>
      </c>
      <c r="C18" s="44" t="s">
        <v>72</v>
      </c>
      <c r="D18" s="44" t="s">
        <v>44</v>
      </c>
      <c r="E18" s="45">
        <v>6.15</v>
      </c>
      <c r="F18" s="42">
        <v>90</v>
      </c>
      <c r="G18" s="42">
        <f>E18*F18</f>
        <v>553.5</v>
      </c>
      <c r="H18" s="27"/>
    </row>
    <row r="19" ht="25" customHeight="1" spans="1:8">
      <c r="A19" s="43">
        <v>2</v>
      </c>
      <c r="B19" s="46" t="s">
        <v>73</v>
      </c>
      <c r="C19" s="47" t="s">
        <v>74</v>
      </c>
      <c r="D19" s="48" t="s">
        <v>29</v>
      </c>
      <c r="E19" s="49">
        <v>18.377</v>
      </c>
      <c r="F19" s="50">
        <v>32</v>
      </c>
      <c r="G19" s="50">
        <f>E19*F19</f>
        <v>588.064</v>
      </c>
      <c r="H19" s="27"/>
    </row>
    <row r="20" ht="25" customHeight="1" spans="1:8">
      <c r="A20" s="43">
        <v>4</v>
      </c>
      <c r="B20" s="46" t="s">
        <v>75</v>
      </c>
      <c r="C20" s="47" t="s">
        <v>76</v>
      </c>
      <c r="D20" s="48" t="s">
        <v>77</v>
      </c>
      <c r="E20" s="26">
        <v>2.917</v>
      </c>
      <c r="F20" s="27">
        <v>5000</v>
      </c>
      <c r="G20" s="27">
        <f t="shared" ref="G20:G29" si="0">E20*F20</f>
        <v>14585</v>
      </c>
      <c r="H20" s="27"/>
    </row>
    <row r="21" ht="25" customHeight="1" spans="1:8">
      <c r="A21" s="43">
        <v>5</v>
      </c>
      <c r="B21" s="46" t="s">
        <v>78</v>
      </c>
      <c r="C21" s="47" t="s">
        <v>79</v>
      </c>
      <c r="D21" s="51" t="s">
        <v>44</v>
      </c>
      <c r="E21" s="45">
        <v>57.93</v>
      </c>
      <c r="F21" s="42">
        <v>60</v>
      </c>
      <c r="G21" s="42">
        <f t="shared" si="0"/>
        <v>3475.8</v>
      </c>
      <c r="H21" s="27"/>
    </row>
    <row r="22" ht="25" customHeight="1" spans="1:8">
      <c r="A22" s="43">
        <v>6</v>
      </c>
      <c r="B22" s="46" t="s">
        <v>80</v>
      </c>
      <c r="C22" s="47" t="s">
        <v>81</v>
      </c>
      <c r="D22" s="25" t="s">
        <v>26</v>
      </c>
      <c r="E22" s="49">
        <v>0.623</v>
      </c>
      <c r="F22" s="50">
        <v>6200</v>
      </c>
      <c r="G22" s="50">
        <f t="shared" si="0"/>
        <v>3862.6</v>
      </c>
      <c r="H22" s="27"/>
    </row>
    <row r="23" s="1" customFormat="1" ht="25" customHeight="1" spans="1:8">
      <c r="A23" s="43">
        <v>7</v>
      </c>
      <c r="B23" s="41" t="s">
        <v>82</v>
      </c>
      <c r="C23" s="47" t="s">
        <v>83</v>
      </c>
      <c r="D23" s="29" t="s">
        <v>41</v>
      </c>
      <c r="E23" s="26">
        <v>2</v>
      </c>
      <c r="F23" s="27">
        <v>16</v>
      </c>
      <c r="G23" s="50">
        <f t="shared" si="0"/>
        <v>32</v>
      </c>
      <c r="H23" s="37"/>
    </row>
    <row r="24" s="1" customFormat="1" ht="25" customHeight="1" spans="1:8">
      <c r="A24" s="43">
        <v>8</v>
      </c>
      <c r="B24" s="41" t="s">
        <v>84</v>
      </c>
      <c r="C24" s="47" t="s">
        <v>83</v>
      </c>
      <c r="D24" s="29" t="s">
        <v>41</v>
      </c>
      <c r="E24" s="26">
        <v>12</v>
      </c>
      <c r="F24" s="27">
        <v>57</v>
      </c>
      <c r="G24" s="50">
        <f t="shared" si="0"/>
        <v>684</v>
      </c>
      <c r="H24" s="27"/>
    </row>
    <row r="25" s="1" customFormat="1" ht="25" customHeight="1" spans="1:8">
      <c r="A25" s="43">
        <v>9</v>
      </c>
      <c r="B25" s="41" t="s">
        <v>85</v>
      </c>
      <c r="C25" s="47" t="s">
        <v>83</v>
      </c>
      <c r="D25" s="29" t="s">
        <v>41</v>
      </c>
      <c r="E25" s="26">
        <v>32</v>
      </c>
      <c r="F25" s="27">
        <v>68</v>
      </c>
      <c r="G25" s="50">
        <f t="shared" si="0"/>
        <v>2176</v>
      </c>
      <c r="H25" s="50"/>
    </row>
    <row r="26" s="1" customFormat="1" ht="25" customHeight="1" spans="1:8">
      <c r="A26" s="43">
        <v>10</v>
      </c>
      <c r="B26" s="41" t="s">
        <v>86</v>
      </c>
      <c r="C26" s="47" t="s">
        <v>83</v>
      </c>
      <c r="D26" s="29" t="s">
        <v>41</v>
      </c>
      <c r="E26" s="26">
        <v>8</v>
      </c>
      <c r="F26" s="27">
        <v>75</v>
      </c>
      <c r="G26" s="50">
        <f t="shared" si="0"/>
        <v>600</v>
      </c>
      <c r="H26" s="37"/>
    </row>
    <row r="27" s="1" customFormat="1" ht="25" customHeight="1" spans="1:8">
      <c r="A27" s="43">
        <v>11</v>
      </c>
      <c r="B27" s="52" t="s">
        <v>87</v>
      </c>
      <c r="C27" s="47" t="s">
        <v>88</v>
      </c>
      <c r="D27" s="48" t="s">
        <v>41</v>
      </c>
      <c r="E27" s="26">
        <v>858</v>
      </c>
      <c r="F27" s="27">
        <v>3.5</v>
      </c>
      <c r="G27" s="27">
        <f t="shared" si="0"/>
        <v>3003</v>
      </c>
      <c r="H27" s="37"/>
    </row>
    <row r="28" s="1" customFormat="1" ht="25" customHeight="1" spans="1:8">
      <c r="A28" s="43">
        <v>12</v>
      </c>
      <c r="B28" s="53"/>
      <c r="C28" s="47" t="s">
        <v>89</v>
      </c>
      <c r="D28" s="48" t="s">
        <v>41</v>
      </c>
      <c r="E28" s="26">
        <v>52</v>
      </c>
      <c r="F28" s="27">
        <v>12.5</v>
      </c>
      <c r="G28" s="27">
        <f t="shared" si="0"/>
        <v>650</v>
      </c>
      <c r="H28" s="27"/>
    </row>
    <row r="29" s="1" customFormat="1" ht="25" customHeight="1" spans="1:8">
      <c r="A29" s="43">
        <v>13</v>
      </c>
      <c r="B29" s="41" t="s">
        <v>90</v>
      </c>
      <c r="C29" s="47"/>
      <c r="D29" s="48" t="s">
        <v>91</v>
      </c>
      <c r="E29" s="26">
        <v>40</v>
      </c>
      <c r="F29" s="27">
        <v>80</v>
      </c>
      <c r="G29" s="50">
        <f t="shared" si="0"/>
        <v>3200</v>
      </c>
      <c r="H29" s="27"/>
    </row>
    <row r="30" ht="25" customHeight="1" spans="1:8">
      <c r="A30" s="43"/>
      <c r="B30" s="16" t="s">
        <v>35</v>
      </c>
      <c r="C30" s="17"/>
      <c r="D30" s="54"/>
      <c r="E30" s="55"/>
      <c r="F30" s="56"/>
      <c r="G30" s="37">
        <f>SUM(G18:G29)</f>
        <v>33409.964</v>
      </c>
      <c r="H30" s="27"/>
    </row>
    <row r="31" ht="25" customHeight="1" spans="1:8">
      <c r="A31" s="15" t="s">
        <v>56</v>
      </c>
      <c r="B31" s="57" t="s">
        <v>57</v>
      </c>
      <c r="C31" s="57"/>
      <c r="D31" s="34"/>
      <c r="E31" s="35"/>
      <c r="F31" s="36"/>
      <c r="G31" s="58"/>
      <c r="H31" s="27"/>
    </row>
    <row r="32" ht="25" customHeight="1" spans="1:8">
      <c r="A32" s="22">
        <v>1</v>
      </c>
      <c r="B32" s="59" t="s">
        <v>58</v>
      </c>
      <c r="C32" s="29"/>
      <c r="D32" s="60" t="s">
        <v>59</v>
      </c>
      <c r="E32" s="26">
        <v>1</v>
      </c>
      <c r="F32" s="27">
        <v>2000</v>
      </c>
      <c r="G32" s="27">
        <f t="shared" ref="G32:G37" si="1">E32*F32</f>
        <v>2000</v>
      </c>
      <c r="H32" s="27"/>
    </row>
    <row r="33" ht="25" customHeight="1" spans="1:8">
      <c r="A33" s="22">
        <v>2</v>
      </c>
      <c r="B33" s="59" t="s">
        <v>60</v>
      </c>
      <c r="C33" s="29" t="s">
        <v>61</v>
      </c>
      <c r="D33" s="60" t="s">
        <v>59</v>
      </c>
      <c r="E33" s="26">
        <v>1</v>
      </c>
      <c r="F33" s="27">
        <v>2000</v>
      </c>
      <c r="G33" s="27">
        <f t="shared" si="1"/>
        <v>2000</v>
      </c>
      <c r="H33" s="27"/>
    </row>
    <row r="34" ht="25" customHeight="1" spans="1:8">
      <c r="A34" s="22">
        <v>3</v>
      </c>
      <c r="B34" s="59" t="s">
        <v>62</v>
      </c>
      <c r="C34" s="29"/>
      <c r="D34" s="60" t="s">
        <v>59</v>
      </c>
      <c r="E34" s="26">
        <v>1</v>
      </c>
      <c r="F34" s="27">
        <v>500</v>
      </c>
      <c r="G34" s="27">
        <f t="shared" si="1"/>
        <v>500</v>
      </c>
      <c r="H34" s="61"/>
    </row>
    <row r="35" ht="25" customHeight="1" spans="1:8">
      <c r="A35" s="22">
        <v>4</v>
      </c>
      <c r="B35" s="59" t="s">
        <v>63</v>
      </c>
      <c r="C35" s="62"/>
      <c r="D35" s="60" t="s">
        <v>59</v>
      </c>
      <c r="E35" s="26">
        <v>1</v>
      </c>
      <c r="F35" s="27">
        <v>700</v>
      </c>
      <c r="G35" s="27">
        <f t="shared" si="1"/>
        <v>700</v>
      </c>
      <c r="H35" s="61"/>
    </row>
    <row r="36" ht="25" customHeight="1" spans="1:8">
      <c r="A36" s="22">
        <v>5</v>
      </c>
      <c r="B36" s="59" t="s">
        <v>64</v>
      </c>
      <c r="C36" s="62"/>
      <c r="D36" s="60" t="s">
        <v>59</v>
      </c>
      <c r="E36" s="26">
        <v>1</v>
      </c>
      <c r="F36" s="27">
        <v>2000</v>
      </c>
      <c r="G36" s="27">
        <f t="shared" si="1"/>
        <v>2000</v>
      </c>
      <c r="H36" s="61"/>
    </row>
    <row r="37" ht="89" customHeight="1" spans="1:8">
      <c r="A37" s="22">
        <v>6</v>
      </c>
      <c r="B37" s="59" t="s">
        <v>65</v>
      </c>
      <c r="C37" s="23" t="s">
        <v>66</v>
      </c>
      <c r="D37" s="60" t="s">
        <v>59</v>
      </c>
      <c r="E37" s="26">
        <v>1</v>
      </c>
      <c r="F37" s="27">
        <v>2500</v>
      </c>
      <c r="G37" s="27">
        <f t="shared" si="1"/>
        <v>2500</v>
      </c>
      <c r="H37" s="61"/>
    </row>
    <row r="38" ht="25" customHeight="1" spans="1:8">
      <c r="A38" s="22"/>
      <c r="B38" s="62" t="s">
        <v>35</v>
      </c>
      <c r="C38" s="62"/>
      <c r="D38" s="40"/>
      <c r="E38" s="63"/>
      <c r="F38" s="64"/>
      <c r="G38" s="61">
        <f>SUM(G32:G37)</f>
        <v>9700</v>
      </c>
      <c r="H38" s="61"/>
    </row>
    <row r="39" ht="25" customHeight="1" spans="1:8">
      <c r="A39" s="54" t="s">
        <v>67</v>
      </c>
      <c r="B39" s="62" t="s">
        <v>68</v>
      </c>
      <c r="C39" s="62"/>
      <c r="D39" s="40"/>
      <c r="E39" s="63"/>
      <c r="F39" s="64"/>
      <c r="G39" s="61">
        <f>G9+G16+G30+G38</f>
        <v>68772.195</v>
      </c>
      <c r="H39" s="61"/>
    </row>
    <row r="40" ht="25" customHeight="1"/>
  </sheetData>
  <mergeCells count="19">
    <mergeCell ref="A1:G1"/>
    <mergeCell ref="B4:C4"/>
    <mergeCell ref="B9:C9"/>
    <mergeCell ref="B10:C10"/>
    <mergeCell ref="B16:C16"/>
    <mergeCell ref="B17:C17"/>
    <mergeCell ref="B30:C30"/>
    <mergeCell ref="B31:C31"/>
    <mergeCell ref="B38:C38"/>
    <mergeCell ref="B39:C39"/>
    <mergeCell ref="A2:A3"/>
    <mergeCell ref="B2:B3"/>
    <mergeCell ref="B27:B28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1#</vt:lpstr>
      <vt:lpstr>3#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言言</cp:lastModifiedBy>
  <dcterms:created xsi:type="dcterms:W3CDTF">2019-02-16T07:56:00Z</dcterms:created>
  <cp:lastPrinted>2019-06-16T14:11:00Z</cp:lastPrinted>
  <dcterms:modified xsi:type="dcterms:W3CDTF">2025-10-29T08:16:19Z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3BA225B5E01A4B3D98EEAB6B8A6CDB30_12</vt:lpwstr>
  </property>
</Properties>
</file>